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mc:AlternateContent xmlns:mc="http://schemas.openxmlformats.org/markup-compatibility/2006">
    <mc:Choice Requires="x15">
      <x15ac:absPath xmlns:x15ac="http://schemas.microsoft.com/office/spreadsheetml/2010/11/ac" url="D:\2023プログラム\230226_なみはやマスターズ\02_エントリーファイル\"/>
    </mc:Choice>
  </mc:AlternateContent>
  <xr:revisionPtr revIDLastSave="0" documentId="13_ncr:1_{7A2AC4F0-28D6-4D71-BE2C-084CBDDF7FA2}" xr6:coauthVersionLast="47" xr6:coauthVersionMax="47" xr10:uidLastSave="{00000000-0000-0000-0000-000000000000}"/>
  <workbookProtection workbookAlgorithmName="SHA-512" workbookHashValue="cQBmRM1wWlXaUWpIoGmkHsJPZ9JoqFx+3Fs4oFRp5fb6+gdPNfrdVFLOl1X5TRzIF+tMNJPubTTx1KEDTj2ZIA==" workbookSaltValue="UbzABsklIRfDKXoXcwRssQ==" workbookSpinCount="100000" lockStructure="1"/>
  <bookViews>
    <workbookView xWindow="4545" yWindow="255" windowWidth="23925" windowHeight="1479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5" i="18" l="1"/>
  <c r="AI85" i="18"/>
  <c r="AM84" i="18"/>
  <c r="AI84" i="18"/>
  <c r="AM83" i="18"/>
  <c r="AI83" i="18"/>
  <c r="AM82" i="18"/>
  <c r="AI82" i="18"/>
  <c r="AM81" i="18"/>
  <c r="AI81" i="18"/>
  <c r="AM80" i="18"/>
  <c r="AI80" i="18"/>
  <c r="AM79" i="18"/>
  <c r="AI79" i="18"/>
  <c r="AM78" i="18"/>
  <c r="AI78" i="18"/>
  <c r="AM77" i="18"/>
  <c r="AI77" i="18"/>
  <c r="AM76" i="18"/>
  <c r="AI76" i="18"/>
  <c r="AM75" i="18"/>
  <c r="AI75" i="18"/>
  <c r="AM74" i="18"/>
  <c r="AI74" i="18"/>
  <c r="AM73" i="18"/>
  <c r="AI73" i="18"/>
  <c r="AM72" i="18"/>
  <c r="AI72" i="18"/>
  <c r="AI71" i="18"/>
  <c r="AM70" i="18"/>
  <c r="AI70" i="18"/>
  <c r="AM69" i="18"/>
  <c r="AI69" i="18"/>
  <c r="AM68" i="18"/>
  <c r="AI68" i="18"/>
  <c r="AM67" i="18"/>
  <c r="AI67" i="18"/>
  <c r="AI66" i="18"/>
  <c r="AI65" i="18"/>
  <c r="AI64" i="18"/>
  <c r="AI63" i="18"/>
  <c r="AI62" i="18"/>
  <c r="AI61" i="18"/>
  <c r="AI60" i="18"/>
  <c r="AI59" i="18"/>
  <c r="AI58" i="18"/>
  <c r="AI57" i="18"/>
  <c r="AI56" i="18"/>
  <c r="AI55" i="18"/>
  <c r="AI54" i="18"/>
  <c r="AI53" i="18"/>
  <c r="AI52" i="18"/>
  <c r="AI51" i="18"/>
  <c r="AI50" i="18"/>
  <c r="AI49" i="18"/>
  <c r="AI48" i="18"/>
  <c r="M3" i="7"/>
  <c r="AI21" i="18"/>
  <c r="W33" i="18"/>
  <c r="I14" i="20"/>
  <c r="C14" i="20"/>
  <c r="O13" i="20"/>
  <c r="C13" i="20"/>
  <c r="I9" i="20"/>
  <c r="C9" i="20"/>
  <c r="O8" i="20"/>
  <c r="C8" i="20"/>
  <c r="AI17" i="18"/>
  <c r="AM22" i="18"/>
  <c r="AM21" i="18"/>
  <c r="AJ19" i="18"/>
  <c r="AJ22" i="18"/>
  <c r="B3" i="13"/>
  <c r="AK22" i="18"/>
  <c r="AJ21" i="18"/>
  <c r="B2" i="13"/>
  <c r="AK21" i="18"/>
  <c r="AI22" i="18"/>
  <c r="G27" i="18"/>
  <c r="L27" i="18"/>
  <c r="H3" i="7"/>
  <c r="AA15" i="18"/>
  <c r="D2" i="12"/>
  <c r="E2" i="12"/>
  <c r="X3" i="7"/>
  <c r="H2" i="12"/>
  <c r="AI19" i="18"/>
  <c r="C2" i="12"/>
  <c r="C3" i="7"/>
  <c r="I2" i="12"/>
  <c r="S3" i="7"/>
  <c r="R3" i="7"/>
  <c r="W3" i="7"/>
  <c r="V3" i="7"/>
  <c r="U3" i="7"/>
  <c r="T3" i="7"/>
  <c r="Q3" i="7"/>
  <c r="P3" i="7"/>
  <c r="O3" i="7"/>
  <c r="A2" i="9"/>
  <c r="A3" i="18"/>
  <c r="G3" i="7"/>
  <c r="L26" i="18"/>
  <c r="E3" i="7"/>
  <c r="G26" i="18"/>
  <c r="D3" i="7"/>
  <c r="F3" i="7"/>
  <c r="AL22" i="18"/>
  <c r="AL21" i="18"/>
  <c r="B3" i="7"/>
  <c r="G2" i="12"/>
  <c r="B2" i="12"/>
  <c r="AH22" i="18"/>
  <c r="AH21" i="18"/>
  <c r="I3" i="7"/>
  <c r="V27" i="18"/>
  <c r="Q32" i="18"/>
  <c r="A2" i="11"/>
  <c r="V26" i="18"/>
  <c r="W34" i="18"/>
  <c r="N3" i="7"/>
  <c r="C2" i="13"/>
  <c r="F2" i="13"/>
  <c r="A2" i="13"/>
  <c r="D2" i="13"/>
  <c r="G2" i="13"/>
  <c r="G3" i="13"/>
  <c r="F3" i="13"/>
  <c r="A3" i="13"/>
  <c r="C3" i="13"/>
  <c r="D3" i="13"/>
  <c r="W32" i="18"/>
  <c r="Q30" i="18"/>
  <c r="B5" i="20"/>
  <c r="L2" i="13"/>
  <c r="U40" i="18"/>
</calcChain>
</file>

<file path=xl/sharedStrings.xml><?xml version="1.0" encoding="utf-8"?>
<sst xmlns="http://schemas.openxmlformats.org/spreadsheetml/2006/main" count="179" uniqueCount="137">
  <si>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</si>
  <si>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</si>
  <si>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</si>
  <si>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</si>
  <si>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</si>
  <si>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</si>
  <si>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</si>
  <si>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</si>
  <si>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</si>
  <si>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</si>
  <si>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</si>
  <si>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</si>
  <si>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</si>
  <si>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</si>
  <si>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</si>
  <si>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</si>
  <si>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</si>
  <si>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</si>
  <si>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</si>
  <si>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</si>
  <si>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</si>
  <si>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</si>
  <si>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</si>
  <si>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</si>
  <si>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</si>
  <si>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</si>
  <si>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</si>
  <si>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</si>
  <si>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</si>
  <si>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</si>
  <si>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</si>
  <si>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</si>
  <si>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</si>
  <si>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</si>
  <si>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</si>
  <si>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</si>
  <si>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</si>
  <si>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</si>
  <si>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</si>
  <si>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</si>
  <si>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</si>
  <si>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</si>
  <si>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</si>
  <si>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</si>
  <si>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</si>
  <si>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</si>
  <si>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</si>
  <si>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</si>
  <si>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</si>
  <si>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</si>
  <si>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</si>
  <si>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</si>
  <si>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</si>
  <si>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</si>
  <si>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</si>
  <si>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</si>
  <si>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</si>
  <si>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</si>
  <si>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</si>
  <si>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</si>
  <si>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</si>
  <si>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</si>
  <si>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</si>
  <si>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</si>
  <si>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</si>
  <si>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</si>
  <si>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</si>
  <si>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</si>
  <si>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</si>
  <si>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</si>
  <si>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</si>
  <si>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</si>
  <si>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</si>
  <si>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</si>
  <si>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</si>
  <si>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</si>
  <si>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</si>
  <si>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</si>
  <si>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</si>
  <si>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</si>
  <si>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</si>
  <si>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</si>
  <si>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</si>
  <si>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</si>
  <si>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</si>
  <si>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</si>
  <si>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</si>
  <si>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</si>
  <si>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</si>
  <si>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</si>
  <si>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</si>
  <si>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</si>
  <si>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</si>
  <si>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</si>
  <si>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</si>
  <si>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</si>
  <si>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</si>
  <si>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</si>
  <si>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</si>
  <si>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</si>
  <si>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</si>
  <si>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</si>
  <si>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</si>
  <si>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</si>
  <si>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</si>
  <si>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</si>
  <si>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</si>
  <si>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</si>
  <si>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</si>
  <si>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</si>
  <si>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</si>
  <si>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</si>
  <si>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</si>
  <si>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</si>
  <si>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</si>
  <si>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</si>
  <si>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</si>
  <si>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</si>
  <si>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</si>
  <si>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</si>
  <si>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</si>
  <si>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</si>
  <si>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</si>
  <si>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</si>
  <si>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プロNo</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</si>
  <si>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</si>
  <si>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</si>
  <si>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</si>
  <si>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</si>
  <si>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</si>
  <si>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</si>
  <si>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</si>
  <si>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</si>
  <si>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なみはやマスターズ公認記録会２０２３</t>
    <rPh sb="9" eb="14">
      <t>コウニンキロクカイ</t>
    </rPh>
    <phoneticPr fontId="2"/>
  </si>
  <si>
    <t>400m個人メドレー</t>
    <phoneticPr fontId="2"/>
  </si>
  <si>
    <t>400m自　由　形</t>
    <phoneticPr fontId="2"/>
  </si>
  <si>
    <t>namihaya2023@tdsystem.co.jp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</si>
</sst>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2">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3" fillId="0" borderId="4" xfId="3" applyBorder="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7"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0" fontId="18" fillId="0" borderId="8" xfId="3" applyFont="1" applyBorder="1" applyAlignment="1">
      <alignment horizontal="center" vertical="center" shrinkToFit="1"/>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8" xfId="0" applyNumberFormat="1"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9" fillId="2" borderId="1" xfId="3" applyFont="1" applyFill="1" applyBorder="1" applyAlignment="1" applyProtection="1">
      <alignment horizontal="left" vertical="center" shrinkToFit="1"/>
      <protection locked="0"/>
    </xf>
    <xf numFmtId="0" fontId="31" fillId="0" borderId="4" xfId="3" applyFont="1" applyBorder="1" applyAlignment="1">
      <alignment horizontal="right" vertical="center"/>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6"/>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53" t="s">
        <v>108</v>
      </c>
      <c r="B1" s="154"/>
      <c r="C1" s="154"/>
      <c r="D1" s="154"/>
      <c r="E1" s="154"/>
      <c r="F1" s="154"/>
      <c r="G1" s="154"/>
      <c r="H1" s="155"/>
      <c r="J1" s="61"/>
      <c r="AF1" t="s">
        <v>126</v>
      </c>
    </row>
    <row r="2" spans="1:38" customFormat="1" ht="13.5" customHeight="1" x14ac:dyDescent="0.15">
      <c r="A2" s="62"/>
      <c r="B2" s="62"/>
      <c r="C2" s="62"/>
      <c r="D2" s="62"/>
      <c r="E2" s="62"/>
      <c r="F2" s="62"/>
      <c r="G2" s="62"/>
      <c r="H2" s="62"/>
      <c r="J2" s="61"/>
    </row>
    <row r="3" spans="1:38" s="18" customFormat="1" ht="26.65" customHeight="1" x14ac:dyDescent="0.15">
      <c r="A3" s="160" t="str">
        <f>AH3&amp;"　申込書"</f>
        <v>なみはやマスターズ公認記録会２０２３　申込書</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H3" s="18" t="s">
        <v>133</v>
      </c>
    </row>
    <row r="4" spans="1:38" s="18" customFormat="1" ht="9" customHeight="1" x14ac:dyDescent="0.15">
      <c r="A4" s="19"/>
      <c r="B4" s="19"/>
      <c r="C4" s="19"/>
      <c r="D4" s="19"/>
      <c r="E4" s="19"/>
      <c r="F4" s="19"/>
      <c r="G4" s="19"/>
      <c r="H4" s="19"/>
      <c r="I4" s="19"/>
      <c r="J4" s="19"/>
      <c r="K4" s="19"/>
      <c r="L4" s="19"/>
      <c r="M4" s="19"/>
      <c r="N4" s="19"/>
      <c r="O4" s="19"/>
      <c r="P4" s="19"/>
      <c r="Q4" s="19"/>
      <c r="R4" s="19"/>
      <c r="S4" s="63"/>
      <c r="T4" s="63"/>
      <c r="U4" s="63"/>
      <c r="V4" s="63"/>
      <c r="W4" s="63"/>
      <c r="X4" s="63"/>
      <c r="Y4" s="63"/>
      <c r="Z4" s="63"/>
      <c r="AA4" s="63"/>
      <c r="AB4" s="63"/>
      <c r="AC4" s="63"/>
      <c r="AD4" s="63"/>
    </row>
    <row r="5" spans="1:38" s="21" customFormat="1" ht="15" hidden="1" customHeight="1" x14ac:dyDescent="0.15">
      <c r="A5" s="20" t="s">
        <v>55</v>
      </c>
      <c r="S5" s="63"/>
      <c r="T5" s="63"/>
      <c r="U5" s="63"/>
      <c r="V5" s="63"/>
      <c r="W5" s="63"/>
      <c r="X5" s="63"/>
      <c r="Y5" s="63"/>
      <c r="Z5" s="63"/>
      <c r="AA5" s="63"/>
      <c r="AB5" s="63"/>
      <c r="AC5" s="63"/>
      <c r="AD5" s="63"/>
      <c r="AI5" s="21" t="s">
        <v>86</v>
      </c>
    </row>
    <row r="6" spans="1:38" s="21" customFormat="1" ht="27.75" customHeight="1" x14ac:dyDescent="0.15">
      <c r="A6" s="22"/>
      <c r="B6" s="23"/>
      <c r="C6" s="23"/>
      <c r="D6" s="17" t="s">
        <v>54</v>
      </c>
      <c r="E6" s="161">
        <v>44983</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2"/>
      <c r="AI6" s="16">
        <v>44983</v>
      </c>
      <c r="AK6" s="15">
        <v>44717</v>
      </c>
    </row>
    <row r="7" spans="1:38" s="21" customFormat="1" ht="15" customHeight="1" x14ac:dyDescent="0.15">
      <c r="A7" s="20"/>
      <c r="AI7" s="16"/>
      <c r="AJ7" s="15"/>
    </row>
    <row r="8" spans="1:38" s="21" customFormat="1" ht="21.75" customHeight="1" x14ac:dyDescent="0.15">
      <c r="A8" s="24" t="s">
        <v>56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82" t="s">
        <v>87</v>
      </c>
      <c r="B9" s="183"/>
      <c r="C9" s="184"/>
      <c r="D9" s="28" t="s">
        <v>0</v>
      </c>
      <c r="E9" s="171"/>
      <c r="F9" s="171"/>
      <c r="G9" s="171"/>
      <c r="H9" s="172"/>
      <c r="I9" s="169"/>
      <c r="J9" s="169"/>
      <c r="K9" s="169"/>
      <c r="L9" s="169"/>
      <c r="M9" s="169"/>
      <c r="N9" s="169"/>
      <c r="O9" s="169"/>
      <c r="P9" s="169"/>
      <c r="Q9" s="169"/>
      <c r="R9" s="169"/>
      <c r="S9" s="169"/>
      <c r="T9" s="169"/>
      <c r="U9" s="169"/>
      <c r="V9" s="169"/>
      <c r="W9" s="169"/>
      <c r="X9" s="169"/>
      <c r="Y9" s="169"/>
      <c r="Z9" s="169"/>
      <c r="AA9" s="169"/>
      <c r="AB9" s="169"/>
      <c r="AC9" s="169"/>
      <c r="AD9" s="170"/>
      <c r="AH9" s="27" t="s">
        <v>103</v>
      </c>
      <c r="AI9" s="16"/>
      <c r="AJ9" s="15"/>
    </row>
    <row r="10" spans="1:38" s="21" customFormat="1" ht="27.75" customHeight="1" thickBot="1" x14ac:dyDescent="0.2">
      <c r="A10" s="144" t="s">
        <v>57</v>
      </c>
      <c r="B10" s="145"/>
      <c r="C10" s="146"/>
      <c r="D10" s="135"/>
      <c r="E10" s="136"/>
      <c r="F10" s="136"/>
      <c r="G10" s="136"/>
      <c r="H10" s="136"/>
      <c r="I10" s="136"/>
      <c r="J10" s="136"/>
      <c r="K10" s="136"/>
      <c r="L10" s="136"/>
      <c r="M10" s="136"/>
      <c r="N10" s="136"/>
      <c r="O10" s="185"/>
      <c r="P10" s="163" t="s">
        <v>58</v>
      </c>
      <c r="Q10" s="164"/>
      <c r="R10" s="165"/>
      <c r="S10" s="166"/>
      <c r="T10" s="167"/>
      <c r="U10" s="167"/>
      <c r="V10" s="167"/>
      <c r="W10" s="167"/>
      <c r="X10" s="167"/>
      <c r="Y10" s="167"/>
      <c r="Z10" s="167"/>
      <c r="AA10" s="167"/>
      <c r="AB10" s="167"/>
      <c r="AC10" s="167"/>
      <c r="AD10" s="168"/>
      <c r="AI10" s="16"/>
      <c r="AJ10" s="15"/>
    </row>
    <row r="11" spans="1:38" s="21" customFormat="1" ht="27.75" customHeight="1" x14ac:dyDescent="0.15">
      <c r="A11" s="118" t="s">
        <v>59</v>
      </c>
      <c r="B11" s="119"/>
      <c r="C11" s="173"/>
      <c r="D11" s="135"/>
      <c r="E11" s="136"/>
      <c r="F11" s="136"/>
      <c r="G11" s="136"/>
      <c r="H11" s="136"/>
      <c r="I11" s="136"/>
      <c r="J11" s="136"/>
      <c r="K11" s="136"/>
      <c r="L11" s="136"/>
      <c r="M11" s="136"/>
      <c r="N11" s="136"/>
      <c r="O11" s="136"/>
      <c r="P11" s="141" t="s">
        <v>60</v>
      </c>
      <c r="Q11" s="142"/>
      <c r="R11" s="142"/>
      <c r="S11" s="142"/>
      <c r="T11" s="142"/>
      <c r="U11" s="142"/>
      <c r="V11" s="142"/>
      <c r="W11" s="142"/>
      <c r="X11" s="142"/>
      <c r="Y11" s="142"/>
      <c r="Z11" s="142"/>
      <c r="AA11" s="142"/>
      <c r="AB11" s="142"/>
      <c r="AC11" s="142"/>
      <c r="AD11" s="143"/>
      <c r="AI11" s="16"/>
      <c r="AJ11" s="15"/>
    </row>
    <row r="12" spans="1:38" s="21" customFormat="1" ht="15" customHeight="1" x14ac:dyDescent="0.15">
      <c r="A12" s="188" t="s">
        <v>100</v>
      </c>
      <c r="B12" s="189"/>
      <c r="C12" s="190"/>
      <c r="D12" s="137"/>
      <c r="E12" s="138"/>
      <c r="F12" s="138"/>
      <c r="G12" s="138"/>
      <c r="H12" s="138"/>
      <c r="I12" s="138"/>
      <c r="J12" s="138"/>
      <c r="K12" s="138"/>
      <c r="L12" s="138"/>
      <c r="M12" s="138"/>
      <c r="N12" s="138"/>
      <c r="O12" s="138"/>
      <c r="P12" s="123"/>
      <c r="Q12" s="124"/>
      <c r="R12" s="124"/>
      <c r="S12" s="124"/>
      <c r="T12" s="124"/>
      <c r="U12" s="124"/>
      <c r="V12" s="124"/>
      <c r="W12" s="124"/>
      <c r="X12" s="124"/>
      <c r="Y12" s="124"/>
      <c r="Z12" s="124"/>
      <c r="AA12" s="124"/>
      <c r="AB12" s="124"/>
      <c r="AC12" s="124"/>
      <c r="AD12" s="125"/>
    </row>
    <row r="13" spans="1:38" s="18" customFormat="1" ht="21" customHeight="1" thickBot="1" x14ac:dyDescent="0.2">
      <c r="A13" s="191"/>
      <c r="B13" s="192"/>
      <c r="C13" s="193"/>
      <c r="D13" s="139"/>
      <c r="E13" s="140"/>
      <c r="F13" s="140"/>
      <c r="G13" s="140"/>
      <c r="H13" s="140"/>
      <c r="I13" s="140"/>
      <c r="J13" s="140"/>
      <c r="K13" s="140"/>
      <c r="L13" s="140"/>
      <c r="M13" s="140"/>
      <c r="N13" s="140"/>
      <c r="O13" s="140"/>
      <c r="P13" s="126"/>
      <c r="Q13" s="127"/>
      <c r="R13" s="127"/>
      <c r="S13" s="127"/>
      <c r="T13" s="127"/>
      <c r="U13" s="127"/>
      <c r="V13" s="127"/>
      <c r="W13" s="127"/>
      <c r="X13" s="127"/>
      <c r="Y13" s="127"/>
      <c r="Z13" s="127"/>
      <c r="AA13" s="127"/>
      <c r="AB13" s="127"/>
      <c r="AC13" s="127"/>
      <c r="AD13" s="128"/>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13" t="s">
        <v>97</v>
      </c>
      <c r="B15" s="113"/>
      <c r="C15" s="113"/>
      <c r="D15" s="113"/>
      <c r="E15" s="113"/>
      <c r="F15" s="113"/>
      <c r="G15" s="132"/>
      <c r="H15" s="133"/>
      <c r="I15" s="133"/>
      <c r="J15" s="133"/>
      <c r="K15" s="133"/>
      <c r="L15" s="133"/>
      <c r="M15" s="133"/>
      <c r="N15" s="133"/>
      <c r="O15" s="133"/>
      <c r="P15" s="134"/>
      <c r="Q15" s="144" t="s">
        <v>48</v>
      </c>
      <c r="R15" s="145"/>
      <c r="S15" s="146"/>
      <c r="T15" s="147"/>
      <c r="U15" s="148"/>
      <c r="V15" s="148"/>
      <c r="W15" s="149"/>
      <c r="X15" s="144" t="s">
        <v>82</v>
      </c>
      <c r="Y15" s="145"/>
      <c r="Z15" s="146"/>
      <c r="AA15" s="150" t="str">
        <f>IF(G15="","",YEAR(AI6)-YEAR(G15))</f>
        <v/>
      </c>
      <c r="AB15" s="151"/>
      <c r="AC15" s="151"/>
      <c r="AD15" s="152"/>
      <c r="AE15" s="21"/>
      <c r="AF15" s="21"/>
      <c r="AG15" s="21"/>
      <c r="AH15" s="21"/>
      <c r="AK15" s="21"/>
      <c r="AL15" s="21"/>
    </row>
    <row r="16" spans="1:38" s="18" customFormat="1" ht="17.25" customHeight="1" x14ac:dyDescent="0.15">
      <c r="A16" s="144"/>
      <c r="B16" s="145"/>
      <c r="C16" s="145"/>
      <c r="D16" s="145"/>
      <c r="E16" s="145"/>
      <c r="F16" s="146"/>
      <c r="G16" s="159" t="s">
        <v>1</v>
      </c>
      <c r="H16" s="159"/>
      <c r="I16" s="159"/>
      <c r="J16" s="159"/>
      <c r="K16" s="159"/>
      <c r="L16" s="159"/>
      <c r="M16" s="159"/>
      <c r="N16" s="159"/>
      <c r="O16" s="159"/>
      <c r="P16" s="159"/>
      <c r="Q16" s="159"/>
      <c r="R16" s="159"/>
      <c r="S16" s="159" t="s">
        <v>2</v>
      </c>
      <c r="T16" s="159"/>
      <c r="U16" s="159"/>
      <c r="V16" s="159"/>
      <c r="W16" s="159"/>
      <c r="X16" s="159"/>
      <c r="Y16" s="159"/>
      <c r="Z16" s="159"/>
      <c r="AA16" s="159"/>
      <c r="AB16" s="159"/>
      <c r="AC16" s="159"/>
      <c r="AD16" s="159"/>
      <c r="AE16" s="21"/>
      <c r="AF16" s="21"/>
      <c r="AG16" s="21"/>
      <c r="AH16" s="21"/>
      <c r="AI16" s="18" t="s">
        <v>26</v>
      </c>
      <c r="AJ16" s="18" t="s">
        <v>88</v>
      </c>
      <c r="AK16" s="21"/>
      <c r="AL16" s="21"/>
    </row>
    <row r="17" spans="1:39" s="18" customFormat="1" ht="23.25" customHeight="1" x14ac:dyDescent="0.15">
      <c r="A17" s="144" t="s">
        <v>96</v>
      </c>
      <c r="B17" s="145"/>
      <c r="C17" s="145"/>
      <c r="D17" s="145"/>
      <c r="E17" s="145"/>
      <c r="F17" s="146"/>
      <c r="G17" s="129"/>
      <c r="H17" s="130"/>
      <c r="I17" s="130"/>
      <c r="J17" s="130"/>
      <c r="K17" s="130"/>
      <c r="L17" s="130"/>
      <c r="M17" s="130"/>
      <c r="N17" s="130"/>
      <c r="O17" s="130"/>
      <c r="P17" s="130"/>
      <c r="Q17" s="130"/>
      <c r="R17" s="131"/>
      <c r="S17" s="129"/>
      <c r="T17" s="130"/>
      <c r="U17" s="130"/>
      <c r="V17" s="130"/>
      <c r="W17" s="130"/>
      <c r="X17" s="130"/>
      <c r="Y17" s="130"/>
      <c r="Z17" s="130"/>
      <c r="AA17" s="130"/>
      <c r="AB17" s="130"/>
      <c r="AC17" s="130"/>
      <c r="AD17" s="131"/>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44" t="s">
        <v>81</v>
      </c>
      <c r="B19" s="145"/>
      <c r="C19" s="145"/>
      <c r="D19" s="145"/>
      <c r="E19" s="145"/>
      <c r="F19" s="146"/>
      <c r="G19" s="129"/>
      <c r="H19" s="130"/>
      <c r="I19" s="130"/>
      <c r="J19" s="130"/>
      <c r="K19" s="130"/>
      <c r="L19" s="130"/>
      <c r="M19" s="130"/>
      <c r="N19" s="130"/>
      <c r="O19" s="130"/>
      <c r="P19" s="130"/>
      <c r="Q19" s="130"/>
      <c r="R19" s="131"/>
      <c r="S19" s="129"/>
      <c r="T19" s="130"/>
      <c r="U19" s="130"/>
      <c r="V19" s="130"/>
      <c r="W19" s="130"/>
      <c r="X19" s="130"/>
      <c r="Y19" s="130"/>
      <c r="Z19" s="130"/>
      <c r="AA19" s="130"/>
      <c r="AB19" s="130"/>
      <c r="AC19" s="130"/>
      <c r="AD19" s="131"/>
      <c r="AE19" s="21"/>
      <c r="AF19" s="21"/>
      <c r="AG19" s="21"/>
      <c r="AH19" s="21"/>
      <c r="AI19" s="18" t="str">
        <f>TRIM(G19)&amp;"　"&amp;TRIM(S19)</f>
        <v>　</v>
      </c>
      <c r="AJ19" s="18">
        <f>COUNTA(G21:X22)</f>
        <v>0</v>
      </c>
      <c r="AK19" s="21"/>
      <c r="AL19" s="21"/>
    </row>
    <row r="20" spans="1:39" s="18" customFormat="1" ht="20.25" customHeight="1" x14ac:dyDescent="0.15">
      <c r="A20" s="144"/>
      <c r="B20" s="145"/>
      <c r="C20" s="145"/>
      <c r="D20" s="145"/>
      <c r="E20" s="145"/>
      <c r="F20" s="146"/>
      <c r="G20" s="159" t="s">
        <v>85</v>
      </c>
      <c r="H20" s="159"/>
      <c r="I20" s="159"/>
      <c r="J20" s="159"/>
      <c r="K20" s="159"/>
      <c r="L20" s="159"/>
      <c r="M20" s="159" t="s">
        <v>3</v>
      </c>
      <c r="N20" s="159"/>
      <c r="O20" s="159"/>
      <c r="P20" s="159"/>
      <c r="Q20" s="159"/>
      <c r="R20" s="159"/>
      <c r="S20" s="159"/>
      <c r="T20" s="159"/>
      <c r="U20" s="159"/>
      <c r="V20" s="159"/>
      <c r="W20" s="159"/>
      <c r="X20" s="159"/>
      <c r="Y20" s="159" t="s">
        <v>31</v>
      </c>
      <c r="Z20" s="159"/>
      <c r="AA20" s="159"/>
      <c r="AB20" s="159"/>
      <c r="AC20" s="159"/>
      <c r="AD20" s="159"/>
      <c r="AE20" s="21"/>
      <c r="AF20" s="21"/>
      <c r="AG20" s="21"/>
      <c r="AH20" s="29"/>
      <c r="AI20" s="30"/>
      <c r="AJ20" s="30"/>
      <c r="AM20" s="18" t="s">
        <v>124</v>
      </c>
    </row>
    <row r="21" spans="1:39" s="18" customFormat="1" ht="30" customHeight="1" x14ac:dyDescent="0.15">
      <c r="A21" s="144" t="s">
        <v>83</v>
      </c>
      <c r="B21" s="145"/>
      <c r="C21" s="145"/>
      <c r="D21" s="145"/>
      <c r="E21" s="145"/>
      <c r="F21" s="146"/>
      <c r="G21" s="156"/>
      <c r="H21" s="157"/>
      <c r="I21" s="157"/>
      <c r="J21" s="157"/>
      <c r="K21" s="157"/>
      <c r="L21" s="157"/>
      <c r="M21" s="157"/>
      <c r="N21" s="157"/>
      <c r="O21" s="157"/>
      <c r="P21" s="157"/>
      <c r="Q21" s="157"/>
      <c r="R21" s="157"/>
      <c r="S21" s="157"/>
      <c r="T21" s="157"/>
      <c r="U21" s="157"/>
      <c r="V21" s="157"/>
      <c r="W21" s="157"/>
      <c r="X21" s="158"/>
      <c r="Y21" s="197"/>
      <c r="Z21" s="197"/>
      <c r="AA21" s="197"/>
      <c r="AB21" s="197"/>
      <c r="AC21" s="197"/>
      <c r="AD21" s="197"/>
      <c r="AE21" s="21"/>
      <c r="AF21" s="21"/>
      <c r="AG21" s="21"/>
      <c r="AH21" s="18" t="str">
        <f>IF(M21="","",VLOOKUP(M21,$AI$49:$AJ$66,2,0)+AK21)</f>
        <v/>
      </c>
      <c r="AI21" s="18">
        <f>IF(G21="",0,VLOOKUP($G21,$AI$48:$AL$85,4,0))</f>
        <v>0</v>
      </c>
      <c r="AJ21" s="18" t="str">
        <f>IF(G21="","",VLOOKUP($G21,$AI$48:$AL$85,2,0))</f>
        <v/>
      </c>
      <c r="AK21" s="18">
        <f>IF(G21="",0,VLOOKUP($G21,$AI$48:$AL$85,3,0))</f>
        <v>0</v>
      </c>
      <c r="AL21" s="18" t="str">
        <f>IF(Y21="","999:99.99"," "&amp;LEFT(RIGHT("  "&amp;TEXT(Y21,"0.00"),7),2)&amp;":"&amp;RIGHT(TEXT(Y21,"0.00"),5))</f>
        <v>999:99.99</v>
      </c>
      <c r="AM21" s="18" t="str">
        <f>IF(G21="","",VLOOKUP($G21,$AI$47:$AM$85,5,0)+IF($T$15="男子",1,0))</f>
        <v/>
      </c>
    </row>
    <row r="22" spans="1:39" s="18" customFormat="1" ht="30" customHeight="1" x14ac:dyDescent="0.15">
      <c r="A22" s="144" t="s">
        <v>84</v>
      </c>
      <c r="B22" s="145"/>
      <c r="C22" s="145"/>
      <c r="D22" s="145"/>
      <c r="E22" s="145"/>
      <c r="F22" s="146"/>
      <c r="G22" s="156"/>
      <c r="H22" s="157"/>
      <c r="I22" s="157"/>
      <c r="J22" s="157"/>
      <c r="K22" s="157"/>
      <c r="L22" s="157"/>
      <c r="M22" s="157"/>
      <c r="N22" s="157"/>
      <c r="O22" s="157"/>
      <c r="P22" s="157"/>
      <c r="Q22" s="157"/>
      <c r="R22" s="157"/>
      <c r="S22" s="157"/>
      <c r="T22" s="157"/>
      <c r="U22" s="157"/>
      <c r="V22" s="157"/>
      <c r="W22" s="157"/>
      <c r="X22" s="158"/>
      <c r="Y22" s="197"/>
      <c r="Z22" s="197"/>
      <c r="AA22" s="197"/>
      <c r="AB22" s="197"/>
      <c r="AC22" s="197"/>
      <c r="AD22" s="197"/>
      <c r="AE22" s="21"/>
      <c r="AF22" s="21"/>
      <c r="AG22" s="21"/>
      <c r="AH22" s="18" t="str">
        <f>IF(M22="","",VLOOKUP(M22,$AI$49:$AJ$66,2,0)+AK22)</f>
        <v/>
      </c>
      <c r="AI22" s="18">
        <f>IF(G22="",0,VLOOKUP($G22,$AI$48:$AL$85,4,0))</f>
        <v>0</v>
      </c>
      <c r="AJ22" s="18" t="str">
        <f>IF(G22="","",VLOOKUP($G22,$AI$48:$AL$85,2,0))</f>
        <v/>
      </c>
      <c r="AK22" s="18">
        <f>IF(G22="",0,VLOOKUP($G22,$AI$48:$AL$85,3,0))</f>
        <v>0</v>
      </c>
      <c r="AL22" s="18" t="str">
        <f>IF(Y22="","999:99.99"," "&amp;LEFT(RIGHT("  "&amp;TEXT(Y22,"0.00"),7),2)&amp;":"&amp;RIGHT(TEXT(Y22,"0.00"),5))</f>
        <v>999:99.99</v>
      </c>
      <c r="AM22" s="18" t="str">
        <f>IF(G22="","",VLOOKUP($G22,$AI$47:$AM$85,5,0)+IF($T$15="男子",1,0))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44"/>
      <c r="B25" s="145"/>
      <c r="C25" s="145"/>
      <c r="D25" s="145"/>
      <c r="E25" s="145"/>
      <c r="F25" s="146"/>
      <c r="G25" s="176" t="s">
        <v>62</v>
      </c>
      <c r="H25" s="177"/>
      <c r="I25" s="177"/>
      <c r="J25" s="177"/>
      <c r="K25" s="178"/>
      <c r="L25" s="177" t="s">
        <v>63</v>
      </c>
      <c r="M25" s="177"/>
      <c r="N25" s="177"/>
      <c r="O25" s="177"/>
      <c r="P25" s="177"/>
      <c r="Q25" s="176"/>
      <c r="R25" s="177"/>
      <c r="S25" s="177"/>
      <c r="T25" s="177"/>
      <c r="U25" s="178"/>
      <c r="V25" s="144" t="s">
        <v>64</v>
      </c>
      <c r="W25" s="145"/>
      <c r="X25" s="145"/>
      <c r="Y25" s="145"/>
      <c r="Z25" s="145"/>
      <c r="AA25" s="145"/>
      <c r="AB25" s="145"/>
      <c r="AC25" s="145"/>
      <c r="AD25" s="146"/>
      <c r="AE25" s="21"/>
      <c r="AF25" s="21"/>
      <c r="AG25" s="21"/>
      <c r="AH25" s="21"/>
    </row>
    <row r="26" spans="1:39" s="18" customFormat="1" ht="23.25" customHeight="1" x14ac:dyDescent="0.15">
      <c r="A26" s="144" t="s">
        <v>65</v>
      </c>
      <c r="B26" s="145"/>
      <c r="C26" s="145"/>
      <c r="D26" s="145"/>
      <c r="E26" s="145"/>
      <c r="F26" s="146"/>
      <c r="G26" s="186">
        <f>IF(T15="女子",1,0)</f>
        <v>0</v>
      </c>
      <c r="H26" s="187"/>
      <c r="I26" s="187"/>
      <c r="J26" s="32"/>
      <c r="K26" s="33" t="s">
        <v>66</v>
      </c>
      <c r="L26" s="186">
        <f>IF(T15="男子",1,0)</f>
        <v>0</v>
      </c>
      <c r="M26" s="187"/>
      <c r="N26" s="187"/>
      <c r="O26" s="32"/>
      <c r="P26" s="33" t="s">
        <v>66</v>
      </c>
      <c r="Q26" s="163"/>
      <c r="R26" s="164"/>
      <c r="S26" s="164"/>
      <c r="T26" s="164"/>
      <c r="U26" s="165"/>
      <c r="V26" s="174">
        <f>G26+L26</f>
        <v>0</v>
      </c>
      <c r="W26" s="175"/>
      <c r="X26" s="175"/>
      <c r="Y26" s="175"/>
      <c r="Z26" s="175"/>
      <c r="AA26" s="175"/>
      <c r="AB26" s="175"/>
      <c r="AC26" s="34"/>
      <c r="AD26" s="35" t="s">
        <v>66</v>
      </c>
      <c r="AE26" s="21"/>
      <c r="AF26" s="21"/>
      <c r="AG26" s="21"/>
      <c r="AH26" s="21"/>
    </row>
    <row r="27" spans="1:39" s="18" customFormat="1" ht="23.25" customHeight="1" x14ac:dyDescent="0.15">
      <c r="A27" s="144" t="s">
        <v>67</v>
      </c>
      <c r="B27" s="145"/>
      <c r="C27" s="145"/>
      <c r="D27" s="145"/>
      <c r="E27" s="145"/>
      <c r="F27" s="146"/>
      <c r="G27" s="186">
        <f>IF(T15="女子",AJ19,0)</f>
        <v>0</v>
      </c>
      <c r="H27" s="187"/>
      <c r="I27" s="187"/>
      <c r="J27" s="32"/>
      <c r="K27" s="33" t="s">
        <v>68</v>
      </c>
      <c r="L27" s="186">
        <f>IF(T15="男子",AJ19,0)</f>
        <v>0</v>
      </c>
      <c r="M27" s="187"/>
      <c r="N27" s="187"/>
      <c r="O27" s="32"/>
      <c r="P27" s="33" t="s">
        <v>68</v>
      </c>
      <c r="Q27" s="179"/>
      <c r="R27" s="180"/>
      <c r="S27" s="180"/>
      <c r="T27" s="180"/>
      <c r="U27" s="181"/>
      <c r="V27" s="174">
        <f>G27+L27</f>
        <v>0</v>
      </c>
      <c r="W27" s="175"/>
      <c r="X27" s="175"/>
      <c r="Y27" s="175"/>
      <c r="Z27" s="175"/>
      <c r="AA27" s="175"/>
      <c r="AB27" s="175"/>
      <c r="AC27" s="32"/>
      <c r="AD27" s="33" t="s">
        <v>68</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69</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203" t="s">
        <v>70</v>
      </c>
      <c r="B30" s="204"/>
      <c r="C30" s="204"/>
      <c r="D30" s="204"/>
      <c r="E30" s="204"/>
      <c r="F30" s="205"/>
      <c r="G30" s="102"/>
      <c r="H30" s="46" t="s">
        <v>132</v>
      </c>
      <c r="I30" s="46"/>
      <c r="J30" s="46"/>
      <c r="K30" s="46"/>
      <c r="L30" s="46"/>
      <c r="M30" s="103"/>
      <c r="N30" s="46"/>
      <c r="O30" s="103"/>
      <c r="P30" s="46"/>
      <c r="Q30" s="201">
        <f>COUNTIF(AI21:AI22,1800)</f>
        <v>0</v>
      </c>
      <c r="R30" s="201"/>
      <c r="S30" s="177" t="s">
        <v>68</v>
      </c>
      <c r="T30" s="177"/>
      <c r="U30" s="46"/>
      <c r="V30" s="103"/>
      <c r="W30" s="103"/>
      <c r="X30" s="103"/>
      <c r="Y30" s="103"/>
      <c r="Z30" s="103"/>
      <c r="AA30" s="103"/>
      <c r="AB30" s="103"/>
      <c r="AC30" s="103"/>
      <c r="AD30" s="104"/>
    </row>
    <row r="31" spans="1:39" s="21" customFormat="1" ht="23.25" hidden="1" customHeight="1" x14ac:dyDescent="0.15">
      <c r="A31" s="206"/>
      <c r="B31" s="207"/>
      <c r="C31" s="207"/>
      <c r="D31" s="207"/>
      <c r="E31" s="207"/>
      <c r="F31" s="208"/>
      <c r="G31" s="72"/>
      <c r="H31" s="34" t="s">
        <v>123</v>
      </c>
      <c r="I31" s="34"/>
      <c r="J31" s="34"/>
      <c r="K31" s="34"/>
      <c r="L31" s="34"/>
      <c r="N31" s="34"/>
      <c r="P31" s="34"/>
      <c r="Q31" s="105"/>
      <c r="R31" s="105"/>
      <c r="S31" s="34"/>
      <c r="T31" s="34"/>
      <c r="U31" s="34"/>
      <c r="W31" s="105"/>
      <c r="X31" s="105"/>
      <c r="Y31" s="105"/>
      <c r="Z31" s="105"/>
      <c r="AA31" s="105"/>
      <c r="AB31" s="105"/>
      <c r="AC31" s="105"/>
      <c r="AD31" s="99"/>
    </row>
    <row r="32" spans="1:39" s="21" customFormat="1" ht="23.25" customHeight="1" x14ac:dyDescent="0.15">
      <c r="A32" s="209"/>
      <c r="B32" s="210"/>
      <c r="C32" s="210"/>
      <c r="D32" s="210"/>
      <c r="E32" s="210"/>
      <c r="F32" s="211"/>
      <c r="G32" s="68"/>
      <c r="H32" s="69" t="s">
        <v>123</v>
      </c>
      <c r="I32" s="69"/>
      <c r="J32" s="69"/>
      <c r="K32" s="69"/>
      <c r="L32" s="69"/>
      <c r="M32" s="70"/>
      <c r="N32" s="69"/>
      <c r="O32" s="70"/>
      <c r="P32" s="69"/>
      <c r="Q32" s="212">
        <f>COUNTIF(AI21:AI22,4000)</f>
        <v>0</v>
      </c>
      <c r="R32" s="212"/>
      <c r="S32" s="180" t="s">
        <v>68</v>
      </c>
      <c r="T32" s="180"/>
      <c r="U32" s="69"/>
      <c r="V32" s="71"/>
      <c r="W32" s="199" t="str">
        <f>DBCS(TEXT(SUM(AI21:AI22),"#,##0"))</f>
        <v>０</v>
      </c>
      <c r="X32" s="199"/>
      <c r="Y32" s="199"/>
      <c r="Z32" s="199"/>
      <c r="AA32" s="199"/>
      <c r="AB32" s="199"/>
      <c r="AC32" s="199"/>
      <c r="AD32" s="100" t="s">
        <v>71</v>
      </c>
    </row>
    <row r="33" spans="1:39" s="21" customFormat="1" ht="23.25" hidden="1" customHeight="1" x14ac:dyDescent="0.15">
      <c r="A33" s="118" t="s">
        <v>130</v>
      </c>
      <c r="B33" s="119"/>
      <c r="C33" s="119"/>
      <c r="D33" s="119"/>
      <c r="E33" s="119"/>
      <c r="F33" s="173"/>
      <c r="G33" s="32"/>
      <c r="H33" s="32"/>
      <c r="I33" s="32"/>
      <c r="J33" s="32"/>
      <c r="K33" s="32"/>
      <c r="L33" s="32"/>
      <c r="M33" s="23"/>
      <c r="N33" s="32"/>
      <c r="O33" s="23"/>
      <c r="P33" s="32"/>
      <c r="Q33" s="202"/>
      <c r="R33" s="202"/>
      <c r="S33" s="145" t="s">
        <v>68</v>
      </c>
      <c r="T33" s="145"/>
      <c r="U33" s="32"/>
      <c r="V33" s="101"/>
      <c r="W33" s="175" t="str">
        <f>DBCS(TEXT(Q33*2800,"#,##0"))</f>
        <v>０</v>
      </c>
      <c r="X33" s="175"/>
      <c r="Y33" s="175"/>
      <c r="Z33" s="175"/>
      <c r="AA33" s="175"/>
      <c r="AB33" s="175"/>
      <c r="AC33" s="175"/>
      <c r="AD33" s="47" t="s">
        <v>71</v>
      </c>
    </row>
    <row r="34" spans="1:39" s="21" customFormat="1" ht="23.25" hidden="1" customHeight="1" x14ac:dyDescent="0.15">
      <c r="A34" s="118" t="s">
        <v>131</v>
      </c>
      <c r="B34" s="119"/>
      <c r="C34" s="119"/>
      <c r="D34" s="119"/>
      <c r="E34" s="119"/>
      <c r="F34" s="119"/>
      <c r="G34" s="119"/>
      <c r="H34" s="119"/>
      <c r="I34" s="119"/>
      <c r="J34" s="119"/>
      <c r="K34" s="119"/>
      <c r="L34" s="119"/>
      <c r="M34" s="119"/>
      <c r="N34" s="119"/>
      <c r="O34" s="119"/>
      <c r="P34" s="119"/>
      <c r="Q34" s="119"/>
      <c r="R34" s="119"/>
      <c r="S34" s="119"/>
      <c r="T34" s="119"/>
      <c r="U34" s="119"/>
      <c r="V34" s="173"/>
      <c r="W34" s="200" t="str">
        <f>DBCS(TEXT(SUM(AI21:AI22)+Q33*2800,"#,##0"))</f>
        <v>０</v>
      </c>
      <c r="X34" s="200"/>
      <c r="Y34" s="200"/>
      <c r="Z34" s="200"/>
      <c r="AA34" s="200"/>
      <c r="AB34" s="200"/>
      <c r="AC34" s="200"/>
      <c r="AD34" s="99" t="s">
        <v>71</v>
      </c>
    </row>
    <row r="35" spans="1:39" s="21" customFormat="1" ht="9.949999999999999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9" s="21" customFormat="1" ht="21.75" customHeight="1" x14ac:dyDescent="0.15">
      <c r="A36" s="37" t="s">
        <v>72</v>
      </c>
      <c r="B36" s="38"/>
      <c r="C36" s="38"/>
      <c r="D36" s="38"/>
      <c r="E36" s="38"/>
      <c r="F36" s="39"/>
      <c r="G36" s="38"/>
      <c r="H36" s="38"/>
      <c r="I36" s="38"/>
      <c r="J36" s="38"/>
      <c r="K36" s="38"/>
      <c r="L36" s="38"/>
      <c r="M36" s="38"/>
      <c r="N36" s="38"/>
      <c r="O36" s="38"/>
      <c r="P36" s="38"/>
      <c r="Q36" s="38"/>
      <c r="R36" s="38"/>
      <c r="S36" s="38"/>
      <c r="T36" s="38"/>
      <c r="U36" s="38"/>
      <c r="V36" s="38"/>
      <c r="W36" s="38"/>
      <c r="X36" s="38"/>
      <c r="Y36" s="38"/>
      <c r="Z36" s="38"/>
      <c r="AA36" s="38"/>
      <c r="AB36" s="38"/>
      <c r="AC36" s="38"/>
      <c r="AD36" s="40"/>
    </row>
    <row r="37" spans="1:39" s="21" customFormat="1" ht="15.75" customHeight="1" x14ac:dyDescent="0.15">
      <c r="A37" s="59" t="s">
        <v>106</v>
      </c>
      <c r="B37" s="41"/>
      <c r="C37" s="41"/>
      <c r="D37" s="41"/>
      <c r="E37" s="41"/>
      <c r="F37" s="42"/>
      <c r="G37" s="41"/>
      <c r="H37" s="41"/>
      <c r="I37" s="41"/>
      <c r="J37" s="41"/>
      <c r="K37" s="41"/>
      <c r="L37" s="41"/>
      <c r="M37" s="41"/>
      <c r="N37" s="41"/>
      <c r="O37" s="41"/>
      <c r="P37" s="41"/>
      <c r="Q37" s="41"/>
      <c r="R37" s="41"/>
      <c r="S37" s="41"/>
      <c r="T37" s="41"/>
      <c r="U37" s="41"/>
      <c r="V37" s="41"/>
      <c r="W37" s="41"/>
      <c r="X37" s="41"/>
      <c r="Y37" s="41"/>
      <c r="Z37" s="41"/>
      <c r="AA37" s="41"/>
      <c r="AB37" s="41"/>
      <c r="AC37" s="41"/>
      <c r="AD37" s="43"/>
    </row>
    <row r="38" spans="1:39" s="21" customFormat="1" ht="15.75" customHeight="1" x14ac:dyDescent="0.15">
      <c r="A38" s="59" t="s">
        <v>107</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60" t="s">
        <v>73</v>
      </c>
      <c r="B39" s="44"/>
      <c r="C39" s="44"/>
      <c r="D39" s="44"/>
      <c r="E39" s="44"/>
      <c r="F39" s="45"/>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22.5" customHeight="1" x14ac:dyDescent="0.15">
      <c r="A40" s="118" t="s">
        <v>74</v>
      </c>
      <c r="B40" s="119"/>
      <c r="C40" s="119"/>
      <c r="D40" s="119"/>
      <c r="E40" s="120"/>
      <c r="F40" s="121"/>
      <c r="G40" s="121"/>
      <c r="H40" s="121"/>
      <c r="I40" s="46" t="s">
        <v>75</v>
      </c>
      <c r="J40" s="121"/>
      <c r="K40" s="121"/>
      <c r="L40" s="46" t="s">
        <v>76</v>
      </c>
      <c r="M40" s="121"/>
      <c r="N40" s="121"/>
      <c r="O40" s="46" t="s">
        <v>77</v>
      </c>
      <c r="P40" s="113" t="s">
        <v>78</v>
      </c>
      <c r="Q40" s="113"/>
      <c r="R40" s="113"/>
      <c r="S40" s="113"/>
      <c r="T40" s="113"/>
      <c r="U40" s="114" t="str">
        <f>W34</f>
        <v>０</v>
      </c>
      <c r="V40" s="115"/>
      <c r="W40" s="115"/>
      <c r="X40" s="115"/>
      <c r="Y40" s="115"/>
      <c r="Z40" s="115"/>
      <c r="AA40" s="115"/>
      <c r="AB40" s="115"/>
      <c r="AC40" s="115"/>
      <c r="AD40" s="47" t="s">
        <v>89</v>
      </c>
    </row>
    <row r="41" spans="1:39" s="31" customFormat="1" ht="22.5" customHeight="1" x14ac:dyDescent="0.15">
      <c r="A41" s="122" t="s">
        <v>79</v>
      </c>
      <c r="B41" s="122"/>
      <c r="C41" s="122"/>
      <c r="D41" s="122"/>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21"/>
      <c r="AF41" s="21"/>
      <c r="AG41" s="21"/>
      <c r="AH41" s="21"/>
    </row>
    <row r="42" spans="1:39" s="57" customFormat="1" ht="14.25" customHeight="1" x14ac:dyDescent="0.15">
      <c r="A42" s="110" t="s">
        <v>104</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2"/>
    </row>
    <row r="43" spans="1:39" s="57" customFormat="1" ht="42.95" customHeight="1" x14ac:dyDescent="0.15">
      <c r="A43" s="58"/>
      <c r="B43" s="116" t="s">
        <v>105</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7"/>
    </row>
    <row r="44" spans="1:39" s="21" customFormat="1" ht="17.25" customHeight="1" x14ac:dyDescent="0.15">
      <c r="A44" s="106" t="s">
        <v>125</v>
      </c>
      <c r="B44" s="107"/>
      <c r="C44" s="107"/>
      <c r="D44" s="73"/>
      <c r="E44" s="38"/>
      <c r="F44" s="39"/>
      <c r="G44" s="38"/>
      <c r="H44" s="38"/>
      <c r="I44" s="38"/>
      <c r="J44" s="38"/>
      <c r="K44" s="38"/>
      <c r="L44" s="38"/>
      <c r="M44" s="38"/>
      <c r="N44" s="38"/>
      <c r="O44" s="38"/>
      <c r="P44" s="38"/>
      <c r="Q44" s="38"/>
      <c r="R44" s="38"/>
      <c r="S44" s="38"/>
      <c r="T44" s="38"/>
      <c r="U44" s="38"/>
      <c r="V44" s="38"/>
      <c r="W44" s="38"/>
      <c r="X44" s="38"/>
      <c r="Y44" s="38"/>
      <c r="Z44" s="38"/>
      <c r="AA44" s="38"/>
      <c r="AB44" s="38"/>
      <c r="AC44" s="38"/>
      <c r="AD44" s="40"/>
    </row>
    <row r="45" spans="1:39" s="21" customFormat="1" ht="17.25" customHeight="1" x14ac:dyDescent="0.15">
      <c r="A45" s="108"/>
      <c r="B45" s="109"/>
      <c r="C45" s="109"/>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6"/>
    </row>
    <row r="46" spans="1:39" s="21" customFormat="1" ht="36.75" customHeight="1" x14ac:dyDescent="0.15">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6"/>
    </row>
    <row r="47" spans="1:39" s="21" customFormat="1" ht="33.6" customHeight="1" x14ac:dyDescent="0.15">
      <c r="AI47" s="64"/>
      <c r="AJ47" s="65"/>
      <c r="AM47" s="21" t="s">
        <v>124</v>
      </c>
    </row>
    <row r="48" spans="1:39" s="21" customForma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H48" t="s">
        <v>109</v>
      </c>
      <c r="AI48" t="str">
        <f>"午前の部(第１回)　"&amp;AH48</f>
        <v>午前の部(第１回)　 25m自　由　形</v>
      </c>
      <c r="AJ48" s="66">
        <v>1</v>
      </c>
      <c r="AK48" s="21">
        <v>25</v>
      </c>
      <c r="AL48" s="21">
        <v>1800</v>
      </c>
      <c r="AM48" s="21">
        <v>1</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t="s">
        <v>110</v>
      </c>
      <c r="AI49" t="str">
        <f t="shared" ref="AI49:AI66" si="0">"午前の部(第１回)　"&amp;AH49</f>
        <v>午前の部(第１回)　 50m自　由　形</v>
      </c>
      <c r="AJ49" s="67">
        <v>1</v>
      </c>
      <c r="AK49" s="21">
        <v>50</v>
      </c>
      <c r="AL49" s="21">
        <v>1800</v>
      </c>
      <c r="AM49" s="21">
        <v>19</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t="s">
        <v>111</v>
      </c>
      <c r="AI50" t="str">
        <f t="shared" si="0"/>
        <v>午前の部(第１回)　100m自　由　形</v>
      </c>
      <c r="AJ50" s="66">
        <v>1</v>
      </c>
      <c r="AK50" s="21">
        <v>100</v>
      </c>
      <c r="AL50" s="21">
        <v>1800</v>
      </c>
      <c r="AM50" s="21">
        <v>11</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t="s">
        <v>112</v>
      </c>
      <c r="AI51" t="str">
        <f t="shared" si="0"/>
        <v>午前の部(第１回)　200m自　由　形</v>
      </c>
      <c r="AJ51" s="66">
        <v>1</v>
      </c>
      <c r="AK51" s="21">
        <v>200</v>
      </c>
      <c r="AL51" s="21">
        <v>1800</v>
      </c>
      <c r="AM51" s="21">
        <v>29</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t="s">
        <v>113</v>
      </c>
      <c r="AI52" t="str">
        <f t="shared" si="0"/>
        <v>午前の部(第１回)　 25m背　泳　ぎ</v>
      </c>
      <c r="AJ52" s="67">
        <v>2</v>
      </c>
      <c r="AK52" s="21">
        <v>25</v>
      </c>
      <c r="AL52" s="21">
        <v>1800</v>
      </c>
      <c r="AM52" s="21">
        <v>5</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t="s">
        <v>114</v>
      </c>
      <c r="AI53" t="str">
        <f t="shared" si="0"/>
        <v>午前の部(第１回)　 50m背　泳　ぎ</v>
      </c>
      <c r="AJ53" s="67">
        <v>2</v>
      </c>
      <c r="AK53" s="21">
        <v>50</v>
      </c>
      <c r="AL53" s="21">
        <v>1800</v>
      </c>
      <c r="AM53" s="21">
        <v>23</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t="s">
        <v>115</v>
      </c>
      <c r="AI54" t="str">
        <f t="shared" si="0"/>
        <v>午前の部(第１回)　100m背　泳　ぎ</v>
      </c>
      <c r="AJ54" s="67">
        <v>2</v>
      </c>
      <c r="AK54" s="21">
        <v>100</v>
      </c>
      <c r="AL54" s="21">
        <v>1800</v>
      </c>
      <c r="AM54" s="21">
        <v>15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t="s">
        <v>116</v>
      </c>
      <c r="AI55" t="str">
        <f t="shared" si="0"/>
        <v>午前の部(第１回)　200m背　泳　ぎ</v>
      </c>
      <c r="AJ55" s="67">
        <v>2</v>
      </c>
      <c r="AK55" s="21">
        <v>200</v>
      </c>
      <c r="AL55" s="21">
        <v>1800</v>
      </c>
      <c r="AM55" s="21">
        <v>33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t="s">
        <v>117</v>
      </c>
      <c r="AI56" t="str">
        <f t="shared" si="0"/>
        <v>午前の部(第１回)　 25m平　泳　ぎ</v>
      </c>
      <c r="AJ56" s="67">
        <v>3</v>
      </c>
      <c r="AK56" s="21">
        <v>25</v>
      </c>
      <c r="AL56" s="21">
        <v>1800</v>
      </c>
      <c r="AM56" s="21">
        <v>3</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t="s">
        <v>118</v>
      </c>
      <c r="AI57" t="str">
        <f t="shared" si="0"/>
        <v>午前の部(第１回)　 50m平　泳　ぎ</v>
      </c>
      <c r="AJ57" s="67">
        <v>3</v>
      </c>
      <c r="AK57" s="21">
        <v>50</v>
      </c>
      <c r="AL57" s="21">
        <v>1800</v>
      </c>
      <c r="AM57" s="21">
        <v>21</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t="s">
        <v>119</v>
      </c>
      <c r="AI58" t="str">
        <f t="shared" si="0"/>
        <v>午前の部(第１回)　100m平　泳　ぎ</v>
      </c>
      <c r="AJ58" s="67">
        <v>3</v>
      </c>
      <c r="AK58" s="21">
        <v>100</v>
      </c>
      <c r="AL58" s="21">
        <v>1800</v>
      </c>
      <c r="AM58" s="21">
        <v>13</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t="s">
        <v>120</v>
      </c>
      <c r="AI59" t="str">
        <f t="shared" si="0"/>
        <v>午前の部(第１回)　200m平　泳　ぎ</v>
      </c>
      <c r="AJ59" s="67">
        <v>3</v>
      </c>
      <c r="AK59" s="21">
        <v>200</v>
      </c>
      <c r="AL59" s="21">
        <v>1800</v>
      </c>
      <c r="AM59" s="21">
        <v>31</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t="s">
        <v>52</v>
      </c>
      <c r="AI60" t="str">
        <f t="shared" si="0"/>
        <v>午前の部(第１回)　 25mバタフライ</v>
      </c>
      <c r="AJ60" s="67">
        <v>4</v>
      </c>
      <c r="AK60" s="21">
        <v>25</v>
      </c>
      <c r="AL60" s="21">
        <v>1800</v>
      </c>
      <c r="AM60" s="21">
        <v>7</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t="s">
        <v>50</v>
      </c>
      <c r="AI61" t="str">
        <f t="shared" si="0"/>
        <v>午前の部(第１回)　 50mバタフライ</v>
      </c>
      <c r="AJ61" s="67">
        <v>4</v>
      </c>
      <c r="AK61" s="21">
        <v>50</v>
      </c>
      <c r="AL61" s="21">
        <v>1800</v>
      </c>
      <c r="AM61" s="21">
        <v>25</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t="s">
        <v>49</v>
      </c>
      <c r="AI62" t="str">
        <f t="shared" si="0"/>
        <v>午前の部(第１回)　100mバタフライ</v>
      </c>
      <c r="AJ62" s="67">
        <v>4</v>
      </c>
      <c r="AK62" s="21">
        <v>100</v>
      </c>
      <c r="AL62" s="21">
        <v>1800</v>
      </c>
      <c r="AM62" s="21">
        <v>17</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t="s">
        <v>53</v>
      </c>
      <c r="AI63" t="str">
        <f t="shared" si="0"/>
        <v>午前の部(第１回)　200mバタフライ</v>
      </c>
      <c r="AJ63" s="67">
        <v>4</v>
      </c>
      <c r="AK63" s="21">
        <v>200</v>
      </c>
      <c r="AL63" s="21">
        <v>1800</v>
      </c>
      <c r="AM63" s="21">
        <v>35</v>
      </c>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t="s">
        <v>121</v>
      </c>
      <c r="AI64" t="str">
        <f t="shared" si="0"/>
        <v>午前の部(第１回)　100m個人メドレー</v>
      </c>
      <c r="AJ64" s="67">
        <v>5</v>
      </c>
      <c r="AK64" s="21">
        <v>100</v>
      </c>
      <c r="AL64" s="21">
        <v>1800</v>
      </c>
      <c r="AM64" s="21">
        <v>9</v>
      </c>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t="s">
        <v>122</v>
      </c>
      <c r="AI65" t="str">
        <f t="shared" si="0"/>
        <v>午前の部(第１回)　200m個人メドレー</v>
      </c>
      <c r="AJ65" s="67">
        <v>5</v>
      </c>
      <c r="AK65" s="21">
        <v>200</v>
      </c>
      <c r="AL65" s="21">
        <v>1800</v>
      </c>
      <c r="AM65" s="21">
        <v>27</v>
      </c>
    </row>
    <row r="66" spans="1:39" x14ac:dyDescent="0.15">
      <c r="AH66" s="5" t="s">
        <v>134</v>
      </c>
      <c r="AI66" s="5" t="str">
        <f t="shared" si="0"/>
        <v>午前の部(第１回)　400m個人メドレー</v>
      </c>
      <c r="AJ66" s="77">
        <v>5</v>
      </c>
      <c r="AK66" s="70">
        <v>400</v>
      </c>
      <c r="AL66" s="70">
        <v>3000</v>
      </c>
      <c r="AM66" s="56">
        <v>37</v>
      </c>
    </row>
    <row r="67" spans="1:39" x14ac:dyDescent="0.15">
      <c r="AH67" t="s">
        <v>109</v>
      </c>
      <c r="AI67" t="str">
        <f>"午後の部(第２回)　"&amp;AH67</f>
        <v>午後の部(第２回)　 25m自　由　形</v>
      </c>
      <c r="AJ67" s="66">
        <v>11</v>
      </c>
      <c r="AK67" s="21">
        <v>25</v>
      </c>
      <c r="AL67" s="21">
        <v>1800</v>
      </c>
      <c r="AM67" s="21">
        <f>AM48+38</f>
        <v>39</v>
      </c>
    </row>
    <row r="68" spans="1:39" x14ac:dyDescent="0.15">
      <c r="AH68" t="s">
        <v>110</v>
      </c>
      <c r="AI68" t="str">
        <f t="shared" ref="AI68:AI85" si="1">"午後の部(第２回)　"&amp;AH68</f>
        <v>午後の部(第２回)　 50m自　由　形</v>
      </c>
      <c r="AJ68" s="67">
        <v>11</v>
      </c>
      <c r="AK68" s="21">
        <v>50</v>
      </c>
      <c r="AL68" s="21">
        <v>1800</v>
      </c>
      <c r="AM68" s="21">
        <f t="shared" ref="AM68:AM70" si="2">AM49+38</f>
        <v>57</v>
      </c>
    </row>
    <row r="69" spans="1:39" x14ac:dyDescent="0.15">
      <c r="AH69" t="s">
        <v>111</v>
      </c>
      <c r="AI69" t="str">
        <f t="shared" si="1"/>
        <v>午後の部(第２回)　100m自　由　形</v>
      </c>
      <c r="AJ69" s="66">
        <v>11</v>
      </c>
      <c r="AK69" s="21">
        <v>100</v>
      </c>
      <c r="AL69" s="21">
        <v>1800</v>
      </c>
      <c r="AM69" s="21">
        <f t="shared" si="2"/>
        <v>49</v>
      </c>
    </row>
    <row r="70" spans="1:39" x14ac:dyDescent="0.15">
      <c r="AH70" t="s">
        <v>112</v>
      </c>
      <c r="AI70" t="str">
        <f t="shared" si="1"/>
        <v>午後の部(第２回)　200m自　由　形</v>
      </c>
      <c r="AJ70" s="66">
        <v>11</v>
      </c>
      <c r="AK70" s="21">
        <v>200</v>
      </c>
      <c r="AL70" s="21">
        <v>1800</v>
      </c>
      <c r="AM70" s="21">
        <f t="shared" si="2"/>
        <v>67</v>
      </c>
    </row>
    <row r="71" spans="1:39" x14ac:dyDescent="0.15">
      <c r="AH71" t="s">
        <v>135</v>
      </c>
      <c r="AI71" t="str">
        <f t="shared" si="1"/>
        <v>午後の部(第２回)　400m自　由　形</v>
      </c>
      <c r="AJ71" s="66">
        <v>11</v>
      </c>
      <c r="AK71" s="21">
        <v>400</v>
      </c>
      <c r="AL71" s="21">
        <v>3000</v>
      </c>
      <c r="AM71" s="48">
        <v>75</v>
      </c>
    </row>
    <row r="72" spans="1:39" x14ac:dyDescent="0.15">
      <c r="AH72" t="s">
        <v>113</v>
      </c>
      <c r="AI72" t="str">
        <f t="shared" si="1"/>
        <v>午後の部(第２回)　 25m背　泳　ぎ</v>
      </c>
      <c r="AJ72" s="67">
        <v>12</v>
      </c>
      <c r="AK72" s="21">
        <v>25</v>
      </c>
      <c r="AL72" s="21">
        <v>1800</v>
      </c>
      <c r="AM72" s="21">
        <f t="shared" ref="AM72:AM85" si="3">AM52+38</f>
        <v>43</v>
      </c>
    </row>
    <row r="73" spans="1:39" x14ac:dyDescent="0.15">
      <c r="AH73" t="s">
        <v>114</v>
      </c>
      <c r="AI73" t="str">
        <f t="shared" si="1"/>
        <v>午後の部(第２回)　 50m背　泳　ぎ</v>
      </c>
      <c r="AJ73" s="67">
        <v>12</v>
      </c>
      <c r="AK73" s="21">
        <v>50</v>
      </c>
      <c r="AL73" s="21">
        <v>1800</v>
      </c>
      <c r="AM73" s="21">
        <f t="shared" si="3"/>
        <v>61</v>
      </c>
    </row>
    <row r="74" spans="1:39" x14ac:dyDescent="0.15">
      <c r="AH74" t="s">
        <v>115</v>
      </c>
      <c r="AI74" t="str">
        <f t="shared" si="1"/>
        <v>午後の部(第２回)　100m背　泳　ぎ</v>
      </c>
      <c r="AJ74" s="67">
        <v>12</v>
      </c>
      <c r="AK74" s="21">
        <v>100</v>
      </c>
      <c r="AL74" s="21">
        <v>1800</v>
      </c>
      <c r="AM74" s="21">
        <f t="shared" si="3"/>
        <v>53</v>
      </c>
    </row>
    <row r="75" spans="1:39" x14ac:dyDescent="0.15">
      <c r="AH75" t="s">
        <v>116</v>
      </c>
      <c r="AI75" t="str">
        <f t="shared" si="1"/>
        <v>午後の部(第２回)　200m背　泳　ぎ</v>
      </c>
      <c r="AJ75" s="67">
        <v>12</v>
      </c>
      <c r="AK75" s="21">
        <v>200</v>
      </c>
      <c r="AL75" s="21">
        <v>1800</v>
      </c>
      <c r="AM75" s="21">
        <f t="shared" si="3"/>
        <v>71</v>
      </c>
    </row>
    <row r="76" spans="1:39" x14ac:dyDescent="0.15">
      <c r="AH76" t="s">
        <v>117</v>
      </c>
      <c r="AI76" t="str">
        <f t="shared" si="1"/>
        <v>午後の部(第２回)　 25m平　泳　ぎ</v>
      </c>
      <c r="AJ76" s="67">
        <v>13</v>
      </c>
      <c r="AK76" s="21">
        <v>25</v>
      </c>
      <c r="AL76" s="21">
        <v>1800</v>
      </c>
      <c r="AM76" s="21">
        <f t="shared" si="3"/>
        <v>41</v>
      </c>
    </row>
    <row r="77" spans="1:39" x14ac:dyDescent="0.15">
      <c r="AH77" t="s">
        <v>118</v>
      </c>
      <c r="AI77" t="str">
        <f t="shared" si="1"/>
        <v>午後の部(第２回)　 50m平　泳　ぎ</v>
      </c>
      <c r="AJ77" s="67">
        <v>13</v>
      </c>
      <c r="AK77" s="21">
        <v>50</v>
      </c>
      <c r="AL77" s="21">
        <v>1800</v>
      </c>
      <c r="AM77" s="21">
        <f t="shared" si="3"/>
        <v>59</v>
      </c>
    </row>
    <row r="78" spans="1:39" x14ac:dyDescent="0.15">
      <c r="AH78" t="s">
        <v>119</v>
      </c>
      <c r="AI78" t="str">
        <f t="shared" si="1"/>
        <v>午後の部(第２回)　100m平　泳　ぎ</v>
      </c>
      <c r="AJ78" s="67">
        <v>13</v>
      </c>
      <c r="AK78" s="21">
        <v>100</v>
      </c>
      <c r="AL78" s="21">
        <v>1800</v>
      </c>
      <c r="AM78" s="21">
        <f t="shared" si="3"/>
        <v>51</v>
      </c>
    </row>
    <row r="79" spans="1:39" x14ac:dyDescent="0.15">
      <c r="AH79" t="s">
        <v>120</v>
      </c>
      <c r="AI79" t="str">
        <f t="shared" si="1"/>
        <v>午後の部(第２回)　200m平　泳　ぎ</v>
      </c>
      <c r="AJ79" s="67">
        <v>13</v>
      </c>
      <c r="AK79" s="21">
        <v>200</v>
      </c>
      <c r="AL79" s="21">
        <v>1800</v>
      </c>
      <c r="AM79" s="21">
        <f t="shared" si="3"/>
        <v>69</v>
      </c>
    </row>
    <row r="80" spans="1:39" x14ac:dyDescent="0.15">
      <c r="AH80" t="s">
        <v>52</v>
      </c>
      <c r="AI80" t="str">
        <f t="shared" si="1"/>
        <v>午後の部(第２回)　 25mバタフライ</v>
      </c>
      <c r="AJ80" s="67">
        <v>14</v>
      </c>
      <c r="AK80" s="21">
        <v>25</v>
      </c>
      <c r="AL80" s="21">
        <v>1800</v>
      </c>
      <c r="AM80" s="21">
        <f t="shared" si="3"/>
        <v>45</v>
      </c>
    </row>
    <row r="81" spans="34:39" x14ac:dyDescent="0.15">
      <c r="AH81" t="s">
        <v>50</v>
      </c>
      <c r="AI81" t="str">
        <f t="shared" si="1"/>
        <v>午後の部(第２回)　 50mバタフライ</v>
      </c>
      <c r="AJ81" s="67">
        <v>14</v>
      </c>
      <c r="AK81" s="21">
        <v>50</v>
      </c>
      <c r="AL81" s="21">
        <v>1800</v>
      </c>
      <c r="AM81" s="21">
        <f t="shared" si="3"/>
        <v>63</v>
      </c>
    </row>
    <row r="82" spans="34:39" x14ac:dyDescent="0.15">
      <c r="AH82" t="s">
        <v>49</v>
      </c>
      <c r="AI82" t="str">
        <f t="shared" si="1"/>
        <v>午後の部(第２回)　100mバタフライ</v>
      </c>
      <c r="AJ82" s="67">
        <v>14</v>
      </c>
      <c r="AK82" s="21">
        <v>100</v>
      </c>
      <c r="AL82" s="21">
        <v>1800</v>
      </c>
      <c r="AM82" s="21">
        <f t="shared" si="3"/>
        <v>55</v>
      </c>
    </row>
    <row r="83" spans="34:39" x14ac:dyDescent="0.15">
      <c r="AH83" t="s">
        <v>53</v>
      </c>
      <c r="AI83" t="str">
        <f t="shared" si="1"/>
        <v>午後の部(第２回)　200mバタフライ</v>
      </c>
      <c r="AJ83" s="67">
        <v>14</v>
      </c>
      <c r="AK83" s="21">
        <v>200</v>
      </c>
      <c r="AL83" s="21">
        <v>1800</v>
      </c>
      <c r="AM83" s="21">
        <f t="shared" si="3"/>
        <v>73</v>
      </c>
    </row>
    <row r="84" spans="34:39" x14ac:dyDescent="0.15">
      <c r="AH84" t="s">
        <v>121</v>
      </c>
      <c r="AI84" t="str">
        <f t="shared" si="1"/>
        <v>午後の部(第２回)　100m個人メドレー</v>
      </c>
      <c r="AJ84" s="67">
        <v>15</v>
      </c>
      <c r="AK84" s="21">
        <v>100</v>
      </c>
      <c r="AL84" s="21">
        <v>1800</v>
      </c>
      <c r="AM84" s="21">
        <f t="shared" si="3"/>
        <v>47</v>
      </c>
    </row>
    <row r="85" spans="34:39" x14ac:dyDescent="0.15">
      <c r="AH85" t="s">
        <v>122</v>
      </c>
      <c r="AI85" t="str">
        <f t="shared" si="1"/>
        <v>午後の部(第２回)　200m個人メドレー</v>
      </c>
      <c r="AJ85" s="67">
        <v>15</v>
      </c>
      <c r="AK85" s="21">
        <v>200</v>
      </c>
      <c r="AL85" s="21">
        <v>1800</v>
      </c>
      <c r="AM85" s="21">
        <f t="shared" si="3"/>
        <v>65</v>
      </c>
    </row>
    <row r="86" spans="34:39" x14ac:dyDescent="0.15">
      <c r="AH86"/>
      <c r="AI86"/>
      <c r="AJ86" s="67"/>
      <c r="AK86" s="21"/>
      <c r="AL86" s="21"/>
    </row>
  </sheetData>
  <sheetProtection algorithmName="SHA-512" hashValue="By3Jc/Zk372hiVOexpF3pX5ClQRcUZ8lGzf8C5VlAJmRqPHRryfiVguocsGvcQtCxah6lkpnrIoNUg2u20ICnA==" saltValue="O43FHMVzsj3wDBFK5UC6Og==" spinCount="100000" sheet="1" selectLockedCells="1"/>
  <mergeCells count="78">
    <mergeCell ref="A33:F33"/>
    <mergeCell ref="A34:V34"/>
    <mergeCell ref="W34:AC34"/>
    <mergeCell ref="Q30:R30"/>
    <mergeCell ref="Q33:R33"/>
    <mergeCell ref="S30:T30"/>
    <mergeCell ref="S33:T33"/>
    <mergeCell ref="A30:F32"/>
    <mergeCell ref="Q32:R32"/>
    <mergeCell ref="S32:T32"/>
    <mergeCell ref="A46:AD46"/>
    <mergeCell ref="Y22:AD22"/>
    <mergeCell ref="S19:AD19"/>
    <mergeCell ref="A20:F20"/>
    <mergeCell ref="A21:F21"/>
    <mergeCell ref="A22:F22"/>
    <mergeCell ref="Y20:AD20"/>
    <mergeCell ref="G20:L20"/>
    <mergeCell ref="M20:X20"/>
    <mergeCell ref="Y21:AD21"/>
    <mergeCell ref="E41:AD41"/>
    <mergeCell ref="A26:F26"/>
    <mergeCell ref="G26:I26"/>
    <mergeCell ref="W32:AC32"/>
    <mergeCell ref="W33:AC33"/>
    <mergeCell ref="V26:AB26"/>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2:C13"/>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P12:AD13"/>
    <mergeCell ref="S17:AD17"/>
    <mergeCell ref="G15:P15"/>
    <mergeCell ref="D11:O11"/>
    <mergeCell ref="D12:O13"/>
    <mergeCell ref="P11:AD11"/>
    <mergeCell ref="Q15:S15"/>
    <mergeCell ref="X15:Z15"/>
    <mergeCell ref="T15:W15"/>
    <mergeCell ref="AA15:AD15"/>
    <mergeCell ref="A44:C45"/>
    <mergeCell ref="A42:AD42"/>
    <mergeCell ref="P40:T40"/>
    <mergeCell ref="U40:AC40"/>
    <mergeCell ref="B43:AD43"/>
    <mergeCell ref="A40:D40"/>
    <mergeCell ref="E40:H40"/>
    <mergeCell ref="J40:K40"/>
    <mergeCell ref="M40:N40"/>
    <mergeCell ref="A41:D41"/>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40 M40 E40:E41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6:AD46 E41:AD41"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0:H40 J40:K40 M40:N40"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$AI$47:$AI$85</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9" customWidth="1"/>
    <col min="4" max="4" width="5.140625" style="79" customWidth="1"/>
    <col min="5" max="5" width="2.85546875" style="79" customWidth="1"/>
    <col min="6" max="11" width="4.7109375" style="79" customWidth="1"/>
    <col min="12" max="12" width="1.85546875" style="79" customWidth="1"/>
    <col min="13" max="17" width="4.7109375" style="79" customWidth="1"/>
    <col min="18" max="18" width="3" style="79" customWidth="1"/>
    <col min="19" max="24" width="4.7109375" style="79" customWidth="1"/>
    <col min="25" max="25" width="4.85546875" style="79" customWidth="1"/>
    <col min="26" max="29" width="5.140625" style="79" customWidth="1"/>
    <col min="30" max="31" width="10.140625" style="79"/>
    <col min="32" max="43" width="5" style="79" customWidth="1"/>
    <col min="44" max="16384" width="10.140625" style="79"/>
  </cols>
  <sheetData>
    <row r="1" spans="1:25" ht="23.45" customHeight="1" x14ac:dyDescent="0.15">
      <c r="A1" s="213" t="s">
        <v>80</v>
      </c>
      <c r="B1" s="213"/>
      <c r="C1" s="213"/>
      <c r="D1" s="213"/>
      <c r="E1" s="213"/>
      <c r="F1" s="213"/>
      <c r="G1" s="213"/>
      <c r="H1" s="213"/>
      <c r="I1" s="213"/>
      <c r="J1" s="213"/>
      <c r="K1" s="213"/>
      <c r="L1" s="213"/>
      <c r="M1" s="213"/>
      <c r="N1" s="213"/>
      <c r="O1" s="213"/>
      <c r="P1" s="213"/>
      <c r="Q1" s="213"/>
      <c r="R1" s="213"/>
      <c r="S1" s="213"/>
      <c r="T1" s="213"/>
      <c r="U1" s="213"/>
      <c r="V1" s="213"/>
      <c r="W1" s="213"/>
      <c r="X1" s="213"/>
    </row>
    <row r="2" spans="1:25" ht="18.75" customHeight="1" x14ac:dyDescent="0.15">
      <c r="A2" s="78"/>
      <c r="B2" s="78"/>
      <c r="C2" s="78"/>
      <c r="D2" s="78"/>
      <c r="E2" s="78"/>
      <c r="F2" s="78"/>
      <c r="G2" s="78"/>
      <c r="H2" s="78"/>
      <c r="I2" s="78"/>
      <c r="J2" s="78"/>
      <c r="K2" s="78"/>
      <c r="L2" s="78"/>
      <c r="M2" s="78"/>
      <c r="N2" s="78"/>
      <c r="O2" s="78"/>
      <c r="P2" s="78"/>
      <c r="Q2" s="78"/>
      <c r="R2" s="78"/>
      <c r="S2" s="78"/>
      <c r="T2" s="78"/>
      <c r="U2" s="78"/>
      <c r="V2" s="78"/>
      <c r="W2" s="78"/>
      <c r="X2" s="78"/>
    </row>
    <row r="3" spans="1:25" ht="50.25" customHeight="1" x14ac:dyDescent="0.15">
      <c r="A3" s="78"/>
      <c r="B3" s="80"/>
      <c r="C3" s="81"/>
      <c r="D3" s="81"/>
      <c r="E3" s="81"/>
      <c r="F3" s="81"/>
      <c r="G3" s="81"/>
      <c r="H3" s="81"/>
      <c r="I3" s="78"/>
      <c r="J3" s="214" t="s">
        <v>95</v>
      </c>
      <c r="K3" s="214"/>
      <c r="L3" s="214"/>
      <c r="M3" s="214"/>
      <c r="N3" s="214"/>
      <c r="O3" s="214"/>
      <c r="P3" s="214"/>
      <c r="Q3" s="214"/>
      <c r="R3" s="214"/>
      <c r="S3" s="214"/>
      <c r="T3" s="214"/>
      <c r="U3" s="214"/>
      <c r="V3" s="214"/>
      <c r="W3" s="214"/>
      <c r="X3" s="214"/>
    </row>
    <row r="4" spans="1:25" ht="7.9" customHeight="1" x14ac:dyDescent="0.15">
      <c r="A4" s="78"/>
      <c r="B4" s="78"/>
      <c r="C4" s="78"/>
      <c r="D4" s="78"/>
      <c r="E4" s="78"/>
      <c r="F4" s="78"/>
      <c r="G4" s="78"/>
      <c r="H4" s="78"/>
      <c r="I4" s="78"/>
      <c r="J4" s="78"/>
      <c r="K4" s="78"/>
      <c r="L4" s="78"/>
      <c r="M4" s="78"/>
      <c r="N4" s="78"/>
      <c r="O4" s="78"/>
      <c r="P4" s="78"/>
      <c r="Q4" s="78"/>
      <c r="R4" s="78"/>
      <c r="S4" s="78"/>
      <c r="T4" s="78"/>
      <c r="U4" s="78"/>
      <c r="V4" s="78"/>
      <c r="W4" s="78"/>
      <c r="X4" s="78"/>
    </row>
    <row r="5" spans="1:25" ht="99" customHeight="1" x14ac:dyDescent="0.15">
      <c r="B5" s="215" t="str">
        <f>大会申込書!AI19</f>
        <v>　</v>
      </c>
      <c r="C5" s="215"/>
      <c r="D5" s="215"/>
      <c r="E5" s="215"/>
      <c r="F5" s="215"/>
      <c r="G5" s="215"/>
      <c r="H5" s="215"/>
      <c r="I5" s="215"/>
      <c r="J5" s="215"/>
      <c r="K5" s="215"/>
      <c r="L5" s="215"/>
      <c r="M5" s="215"/>
      <c r="N5" s="215"/>
      <c r="O5" s="215"/>
      <c r="P5" s="215"/>
      <c r="Q5" s="215"/>
      <c r="R5" s="215"/>
      <c r="S5" s="215"/>
      <c r="T5" s="215"/>
      <c r="U5" s="215"/>
      <c r="V5" s="216" t="s">
        <v>127</v>
      </c>
      <c r="W5" s="216"/>
      <c r="X5" s="82"/>
    </row>
    <row r="6" spans="1:25" ht="14.25" customHeight="1" x14ac:dyDescent="0.15">
      <c r="A6" s="78"/>
      <c r="B6" s="78"/>
      <c r="C6" s="78"/>
      <c r="D6" s="78"/>
      <c r="E6" s="78"/>
      <c r="F6" s="78"/>
      <c r="G6" s="78"/>
      <c r="H6" s="78"/>
      <c r="I6" s="78"/>
      <c r="J6" s="78"/>
      <c r="K6" s="78"/>
      <c r="L6" s="78"/>
      <c r="M6" s="78"/>
      <c r="N6" s="78"/>
      <c r="O6" s="78"/>
      <c r="P6" s="78"/>
      <c r="Q6" s="78"/>
      <c r="R6" s="78"/>
      <c r="S6" s="78"/>
      <c r="T6" s="78"/>
      <c r="U6" s="78"/>
      <c r="V6" s="78"/>
      <c r="W6" s="78"/>
      <c r="X6" s="78"/>
    </row>
    <row r="7" spans="1:25" ht="20.25" customHeight="1" x14ac:dyDescent="0.15">
      <c r="A7" s="78"/>
      <c r="B7" s="83"/>
      <c r="C7" s="84"/>
      <c r="D7" s="84"/>
      <c r="E7" s="84"/>
      <c r="F7" s="84"/>
      <c r="G7" s="84"/>
      <c r="H7" s="84"/>
      <c r="I7" s="84"/>
      <c r="J7" s="84"/>
      <c r="K7" s="84"/>
      <c r="L7" s="84"/>
      <c r="M7" s="84"/>
      <c r="N7" s="84"/>
      <c r="O7" s="84"/>
      <c r="P7" s="84"/>
      <c r="Q7" s="84"/>
      <c r="R7" s="84"/>
      <c r="S7" s="84"/>
      <c r="T7" s="84"/>
      <c r="U7" s="84"/>
      <c r="V7" s="84"/>
      <c r="W7" s="85"/>
      <c r="X7" s="78"/>
    </row>
    <row r="8" spans="1:25" s="89" customFormat="1" ht="69" customHeight="1" x14ac:dyDescent="0.15">
      <c r="A8" s="86"/>
      <c r="B8" s="87"/>
      <c r="C8" s="217">
        <f>大会申込書!AI6</f>
        <v>44983</v>
      </c>
      <c r="D8" s="217"/>
      <c r="E8" s="217"/>
      <c r="F8" s="217"/>
      <c r="G8" s="217"/>
      <c r="H8" s="217"/>
      <c r="I8" s="217"/>
      <c r="J8" s="217"/>
      <c r="K8" s="217"/>
      <c r="L8" s="217"/>
      <c r="M8" s="217"/>
      <c r="N8" s="217"/>
      <c r="O8" s="218" t="str">
        <f>IF(大会申込書!G21="","",LEFT(大会申込書!G21,9))</f>
        <v/>
      </c>
      <c r="P8" s="218"/>
      <c r="Q8" s="218"/>
      <c r="R8" s="218"/>
      <c r="S8" s="218"/>
      <c r="T8" s="218"/>
      <c r="U8" s="218"/>
      <c r="V8" s="218"/>
      <c r="W8" s="88"/>
      <c r="X8" s="86"/>
      <c r="Y8" s="86"/>
    </row>
    <row r="9" spans="1:25" s="89" customFormat="1" ht="47.25" customHeight="1" x14ac:dyDescent="0.15">
      <c r="A9" s="86"/>
      <c r="B9" s="90"/>
      <c r="C9" s="219">
        <f>大会申込書!T15</f>
        <v>0</v>
      </c>
      <c r="D9" s="219"/>
      <c r="E9" s="219"/>
      <c r="F9" s="219"/>
      <c r="G9" s="219"/>
      <c r="H9" s="219"/>
      <c r="I9" s="220" t="str">
        <f>IF(大会申込書!G21="","",MID(大会申込書!G21,11,20))</f>
        <v/>
      </c>
      <c r="J9" s="220"/>
      <c r="K9" s="220"/>
      <c r="L9" s="220"/>
      <c r="M9" s="220"/>
      <c r="N9" s="220"/>
      <c r="O9" s="220"/>
      <c r="P9" s="220"/>
      <c r="Q9" s="220"/>
      <c r="R9" s="220"/>
      <c r="S9" s="220"/>
      <c r="T9" s="220"/>
      <c r="U9" s="220"/>
      <c r="V9" s="220"/>
      <c r="W9" s="88"/>
      <c r="X9" s="86"/>
      <c r="Y9" s="86"/>
    </row>
    <row r="10" spans="1:25" s="89" customFormat="1" ht="18.600000000000001" customHeight="1" x14ac:dyDescent="0.3">
      <c r="A10" s="86"/>
      <c r="B10" s="91"/>
      <c r="C10" s="92"/>
      <c r="D10" s="92"/>
      <c r="E10" s="92"/>
      <c r="F10" s="92"/>
      <c r="G10" s="93"/>
      <c r="H10" s="93"/>
      <c r="I10" s="93"/>
      <c r="J10" s="93"/>
      <c r="K10" s="93"/>
      <c r="L10" s="93"/>
      <c r="M10" s="93"/>
      <c r="N10" s="93"/>
      <c r="O10" s="94"/>
      <c r="P10" s="94"/>
      <c r="Q10" s="94"/>
      <c r="R10" s="94"/>
      <c r="S10" s="94"/>
      <c r="T10" s="94"/>
      <c r="U10" s="94"/>
      <c r="V10" s="94"/>
      <c r="W10" s="95"/>
      <c r="X10" s="86"/>
      <c r="Y10" s="86"/>
    </row>
    <row r="11" spans="1:25" s="89" customFormat="1" ht="18.600000000000001" customHeight="1" x14ac:dyDescent="0.3">
      <c r="A11" s="86"/>
      <c r="B11" s="96"/>
      <c r="C11" s="97"/>
      <c r="D11" s="97"/>
      <c r="E11" s="97"/>
      <c r="F11" s="97"/>
      <c r="G11" s="96"/>
      <c r="H11" s="96"/>
      <c r="I11" s="96"/>
      <c r="J11" s="96"/>
      <c r="K11" s="96"/>
      <c r="L11" s="96"/>
      <c r="M11" s="96"/>
      <c r="N11" s="96"/>
      <c r="O11" s="98"/>
      <c r="P11" s="98"/>
      <c r="Q11" s="98"/>
      <c r="R11" s="98"/>
      <c r="S11" s="98"/>
      <c r="T11" s="98"/>
      <c r="U11" s="98"/>
      <c r="V11" s="98"/>
      <c r="W11" s="98"/>
      <c r="X11" s="86"/>
      <c r="Y11" s="86"/>
    </row>
    <row r="12" spans="1:25" ht="20.25" customHeight="1" x14ac:dyDescent="0.15">
      <c r="A12" s="78"/>
      <c r="B12" s="83"/>
      <c r="C12" s="84"/>
      <c r="D12" s="84"/>
      <c r="E12" s="84"/>
      <c r="F12" s="84"/>
      <c r="G12" s="84"/>
      <c r="H12" s="84"/>
      <c r="I12" s="84"/>
      <c r="J12" s="84"/>
      <c r="K12" s="84"/>
      <c r="L12" s="84"/>
      <c r="M12" s="84"/>
      <c r="N12" s="84"/>
      <c r="O12" s="84"/>
      <c r="P12" s="84"/>
      <c r="Q12" s="84"/>
      <c r="R12" s="84"/>
      <c r="S12" s="84"/>
      <c r="T12" s="84"/>
      <c r="U12" s="84"/>
      <c r="V12" s="84"/>
      <c r="W12" s="85"/>
      <c r="X12" s="78"/>
    </row>
    <row r="13" spans="1:25" s="89" customFormat="1" ht="69" customHeight="1" x14ac:dyDescent="0.15">
      <c r="A13" s="86"/>
      <c r="B13" s="87"/>
      <c r="C13" s="217" t="str">
        <f>IF(大会申込書!G22="","※※※※※※",大会申込書!AI6)</f>
        <v>※※※※※※</v>
      </c>
      <c r="D13" s="217"/>
      <c r="E13" s="217"/>
      <c r="F13" s="217"/>
      <c r="G13" s="217"/>
      <c r="H13" s="217"/>
      <c r="I13" s="217"/>
      <c r="J13" s="217"/>
      <c r="K13" s="217"/>
      <c r="L13" s="217"/>
      <c r="M13" s="217"/>
      <c r="N13" s="217"/>
      <c r="O13" s="218" t="str">
        <f>IF(大会申込書!G22="","※※※※※",LEFT(大会申込書!G22,9))</f>
        <v>※※※※※</v>
      </c>
      <c r="P13" s="218"/>
      <c r="Q13" s="218"/>
      <c r="R13" s="218"/>
      <c r="S13" s="218"/>
      <c r="T13" s="218"/>
      <c r="U13" s="218"/>
      <c r="V13" s="218"/>
      <c r="W13" s="88"/>
      <c r="X13" s="86"/>
      <c r="Y13" s="86"/>
    </row>
    <row r="14" spans="1:25" s="89" customFormat="1" ht="47.25" customHeight="1" x14ac:dyDescent="0.15">
      <c r="A14" s="86"/>
      <c r="B14" s="90"/>
      <c r="C14" s="219" t="str">
        <f>IF(大会申込書!G22="","※※",大会申込書!T15)</f>
        <v>※※</v>
      </c>
      <c r="D14" s="219"/>
      <c r="E14" s="219"/>
      <c r="F14" s="219"/>
      <c r="G14" s="219"/>
      <c r="H14" s="219"/>
      <c r="I14" s="220" t="str">
        <f>IF(大会申込書!G22="","※※※※※※",MID(大会申込書!G22,11,20))</f>
        <v>※※※※※※</v>
      </c>
      <c r="J14" s="220"/>
      <c r="K14" s="220"/>
      <c r="L14" s="220"/>
      <c r="M14" s="220"/>
      <c r="N14" s="220"/>
      <c r="O14" s="220"/>
      <c r="P14" s="220"/>
      <c r="Q14" s="220"/>
      <c r="R14" s="220"/>
      <c r="S14" s="220"/>
      <c r="T14" s="220"/>
      <c r="U14" s="220"/>
      <c r="V14" s="220"/>
      <c r="W14" s="88"/>
      <c r="X14" s="86"/>
      <c r="Y14" s="86"/>
    </row>
    <row r="15" spans="1:25" s="89" customFormat="1" ht="18.600000000000001" customHeight="1" x14ac:dyDescent="0.3">
      <c r="A15" s="86"/>
      <c r="B15" s="91"/>
      <c r="C15" s="92"/>
      <c r="D15" s="92"/>
      <c r="E15" s="92"/>
      <c r="F15" s="92"/>
      <c r="G15" s="93"/>
      <c r="H15" s="93"/>
      <c r="I15" s="93"/>
      <c r="J15" s="93"/>
      <c r="K15" s="93"/>
      <c r="L15" s="93"/>
      <c r="M15" s="93"/>
      <c r="N15" s="93"/>
      <c r="O15" s="94"/>
      <c r="P15" s="94"/>
      <c r="Q15" s="94"/>
      <c r="R15" s="94"/>
      <c r="S15" s="94"/>
      <c r="T15" s="94"/>
      <c r="U15" s="94"/>
      <c r="V15" s="94"/>
      <c r="W15" s="95"/>
      <c r="X15" s="86"/>
      <c r="Y15" s="86"/>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9" customFormat="1" x14ac:dyDescent="0.15"/>
    <row r="68" s="79" customFormat="1" x14ac:dyDescent="0.15"/>
    <row r="69" s="79" customFormat="1" x14ac:dyDescent="0.15"/>
    <row r="70" s="79" customFormat="1" x14ac:dyDescent="0.15"/>
    <row r="71" s="79" customFormat="1" x14ac:dyDescent="0.15"/>
    <row r="72" s="79" customFormat="1" x14ac:dyDescent="0.15"/>
    <row r="73" s="79" customFormat="1" x14ac:dyDescent="0.15"/>
    <row r="74" s="79"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C9:H9"/>
    <mergeCell ref="I9:V9"/>
    <mergeCell ref="C13:N13"/>
    <mergeCell ref="O13:V13"/>
    <mergeCell ref="C14:H14"/>
    <mergeCell ref="I14:V14"/>
    <mergeCell ref="A1:X1"/>
    <mergeCell ref="J3:X3"/>
    <mergeCell ref="B5:U5"/>
    <mergeCell ref="V5:W5"/>
    <mergeCell ref="C8:N8"/>
    <mergeCell ref="O8:V8"/>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C3" sqref="C3"/>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なみはやマスターズ公認記録会２０２３</v>
      </c>
      <c r="B2" s="3">
        <v>44960</v>
      </c>
      <c r="C2" t="s">
        <v>136</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3" sqref="B3"/>
      <selection pane="topRight" activeCell="B3" sqref="B3"/>
      <selection pane="bottomLeft" activeCell="B3" sqref="B3"/>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21" t="s">
        <v>13</v>
      </c>
      <c r="E1" s="221"/>
      <c r="F1" s="221"/>
      <c r="G1" t="s">
        <v>14</v>
      </c>
      <c r="J1" t="s">
        <v>128</v>
      </c>
    </row>
    <row r="2" spans="1:24" x14ac:dyDescent="0.15">
      <c r="A2" t="s">
        <v>16</v>
      </c>
      <c r="B2" t="s">
        <v>51</v>
      </c>
      <c r="C2" t="s">
        <v>7</v>
      </c>
      <c r="D2" t="s">
        <v>4</v>
      </c>
      <c r="E2" t="s">
        <v>5</v>
      </c>
      <c r="F2" t="s">
        <v>6</v>
      </c>
      <c r="G2" t="s">
        <v>4</v>
      </c>
      <c r="H2" t="s">
        <v>5</v>
      </c>
      <c r="I2" t="s">
        <v>6</v>
      </c>
      <c r="J2" t="s">
        <v>4</v>
      </c>
      <c r="K2" t="s">
        <v>5</v>
      </c>
      <c r="L2" t="s">
        <v>129</v>
      </c>
      <c r="M2" t="s">
        <v>6</v>
      </c>
      <c r="N2" t="s">
        <v>15</v>
      </c>
      <c r="O2" t="s">
        <v>8</v>
      </c>
      <c r="P2" t="s">
        <v>9</v>
      </c>
      <c r="Q2" t="s">
        <v>10</v>
      </c>
      <c r="R2" t="s">
        <v>11</v>
      </c>
      <c r="S2" t="s">
        <v>12</v>
      </c>
      <c r="T2" t="s">
        <v>90</v>
      </c>
      <c r="U2" t="s">
        <v>91</v>
      </c>
      <c r="V2" t="s">
        <v>92</v>
      </c>
      <c r="W2" t="s">
        <v>93</v>
      </c>
      <c r="X2" t="s">
        <v>101</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大会申込書!Q33</f>
        <v>0</v>
      </c>
      <c r="N3" s="11">
        <f>VALUE(ASC(大会申込書!W34))</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IF(大会申込書!J40="","",DATEVALUE(大会申込書!E40&amp;"/"&amp;大会申込書!J40&amp;"/"&amp;大会申込書!M40))</f>
        <v/>
      </c>
      <c r="W3" t="str">
        <f>IF(大会申込書!E41="","",大会申込書!E41)</f>
        <v/>
      </c>
      <c r="X3" t="str">
        <f>IF(大会申込書!A46="","",大会申込書!A46)</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102</v>
      </c>
      <c r="E1" s="14" t="s">
        <v>24</v>
      </c>
      <c r="F1" s="14" t="s">
        <v>25</v>
      </c>
      <c r="G1" s="14" t="s">
        <v>27</v>
      </c>
      <c r="H1" s="4" t="s">
        <v>98</v>
      </c>
      <c r="I1" s="4" t="s">
        <v>99</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2022-11-16T05:26:46Z</dcterms:modified>
</cp:coreProperties>
</file>